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tabRatio="389" activeTab="1"/>
  </bookViews>
  <sheets>
    <sheet name="Liste" sheetId="1" r:id="rId1"/>
    <sheet name="Ventes" sheetId="2" r:id="rId2"/>
    <sheet name="Sheet1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4" authorId="0">
      <text>
        <r>
          <rPr>
            <sz val="8"/>
            <rFont val="Tahoma"/>
            <family val="0"/>
          </rPr>
          <t>=F4-SUMIF(Ventes!$C$2:$C10,"="&amp; FIXED(A4,0,TRUE),Ventes!$E$2:$E10)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K1" authorId="0">
      <text>
        <r>
          <rPr>
            <sz val="8"/>
            <rFont val="Tahoma"/>
            <family val="0"/>
          </rPr>
          <t>=MATCH(0,C2:C30,0)</t>
        </r>
      </text>
    </comment>
    <comment ref="D2" authorId="0">
      <text>
        <r>
          <rPr>
            <sz val="8"/>
            <rFont val="Tahoma"/>
            <family val="0"/>
          </rPr>
          <t>=IF(ISNUMBER($C2),VLOOKUP($C2,
Liste!$A$4:$F$17,2),"")</t>
        </r>
      </text>
    </comment>
    <comment ref="F2" authorId="0">
      <text>
        <r>
          <rPr>
            <sz val="8"/>
            <rFont val="Tahoma"/>
            <family val="0"/>
          </rPr>
          <t>=IF(ISNUMBER($C2),VLOOKUP($C2,
Liste!$A$4:$F$17,4),"")</t>
        </r>
      </text>
    </comment>
    <comment ref="G2" authorId="0">
      <text>
        <r>
          <rPr>
            <sz val="8"/>
            <rFont val="Tahoma"/>
            <family val="0"/>
          </rPr>
          <t>=IF(ISNUMBER($C2),IF(ISNUMBER(E2),E2*F2,0),"")</t>
        </r>
      </text>
    </comment>
    <comment ref="H2" authorId="0">
      <text>
        <r>
          <rPr>
            <sz val="8"/>
            <rFont val="Tahoma"/>
            <family val="0"/>
          </rPr>
          <t>=IF(ISNUMBER($C2),Liste!$J$1*G2,"")</t>
        </r>
      </text>
    </comment>
    <comment ref="I2" authorId="0">
      <text>
        <r>
          <rPr>
            <sz val="8"/>
            <rFont val="Tahoma"/>
            <family val="0"/>
          </rPr>
          <t>=IF(ISNUMBER($C2),H2+G2,"")</t>
        </r>
      </text>
    </comment>
    <comment ref="K2" authorId="0">
      <text>
        <r>
          <rPr>
            <sz val="8"/>
            <rFont val="Tahoma"/>
            <family val="0"/>
          </rPr>
          <t>=ADDRESS($K$1+1,7,4)</t>
        </r>
      </text>
    </comment>
    <comment ref="A3" authorId="0">
      <text>
        <r>
          <rPr>
            <sz val="8"/>
            <rFont val="Tahoma"/>
            <family val="0"/>
          </rPr>
          <t>=IF(ISNUMBER($C3),A2+1,"")</t>
        </r>
      </text>
    </comment>
    <comment ref="B3" authorId="0">
      <text>
        <r>
          <rPr>
            <sz val="8"/>
            <rFont val="Tahoma"/>
            <family val="0"/>
          </rPr>
          <t>=IF(ISNUMBER($C3),B2,"")</t>
        </r>
      </text>
    </comment>
  </commentList>
</comments>
</file>

<file path=xl/sharedStrings.xml><?xml version="1.0" encoding="utf-8"?>
<sst xmlns="http://schemas.openxmlformats.org/spreadsheetml/2006/main" count="70" uniqueCount="32">
  <si>
    <t>Liste des marchandises</t>
  </si>
  <si>
    <t>ДДС</t>
  </si>
  <si>
    <t>Code</t>
  </si>
  <si>
    <t>Nom</t>
  </si>
  <si>
    <t>Unite</t>
  </si>
  <si>
    <t>Prix</t>
  </si>
  <si>
    <t>Quant.min</t>
  </si>
  <si>
    <t>Quantite</t>
  </si>
  <si>
    <t>Reste</t>
  </si>
  <si>
    <t>Fromage blanc</t>
  </si>
  <si>
    <t>kg</t>
  </si>
  <si>
    <t>Fromage Vit.</t>
  </si>
  <si>
    <t>Fromage Balk.</t>
  </si>
  <si>
    <t>Croissant</t>
  </si>
  <si>
    <t>Pain</t>
  </si>
  <si>
    <t>Serviettes</t>
  </si>
  <si>
    <t>Saucisses</t>
  </si>
  <si>
    <t>Conserves</t>
  </si>
  <si>
    <t>Numero</t>
  </si>
  <si>
    <t>Date</t>
  </si>
  <si>
    <t>Marchandise</t>
  </si>
  <si>
    <t>Totale</t>
  </si>
  <si>
    <t>TVA</t>
  </si>
  <si>
    <t>Somme</t>
  </si>
  <si>
    <t>Data</t>
  </si>
  <si>
    <t>Grand Total</t>
  </si>
  <si>
    <t>Sum of Quantite</t>
  </si>
  <si>
    <t>Sum of Somme</t>
  </si>
  <si>
    <t>Total Sum of Quantite</t>
  </si>
  <si>
    <t>Total Sum of Somme</t>
  </si>
  <si>
    <t xml:space="preserve"> </t>
  </si>
  <si>
    <t>pièce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</si>
</sst>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_(* #,##0.000_);_(* \(#,##0.000\);_(* &quot;-&quot;??_);_(@_)"/>
    <numFmt numFmtId="177" formatCode="#0.00\ "/>
    <numFmt numFmtId="178" formatCode="#0.00\ &quot;лв&quot;"/>
    <numFmt numFmtId="179" formatCode="mm/dd/yy"/>
    <numFmt numFmtId="180" formatCode="dd/mm/yy"/>
    <numFmt numFmtId="181" formatCode="#0.00,\B\G\L"/>
    <numFmt numFmtId="182" formatCode="####0.00,\B\G\L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ok"/>
      <family val="2"/>
    </font>
    <font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15" applyNumberFormat="1" applyFont="1" applyBorder="1" applyAlignment="1">
      <alignment/>
    </xf>
    <xf numFmtId="0" fontId="0" fillId="0" borderId="0" xfId="0" applyNumberForma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4" fillId="0" borderId="0" xfId="15" applyFont="1" applyBorder="1" applyAlignment="1">
      <alignment/>
    </xf>
    <xf numFmtId="180" fontId="4" fillId="0" borderId="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19" applyFont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5" sheet="Ventes"/>
  </cacheSource>
  <cacheFields count="9">
    <cacheField name="Numero">
      <sharedItems containsSemiMixedTypes="0" containsString="0" containsMixedTypes="0" containsNumber="1" containsInteger="1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Date">
      <sharedItems containsSemiMixedTypes="0" containsNonDate="0" containsDate="1" containsString="0" containsMixedTypes="0" count="3">
        <d v="1994-09-07T00:00:00.000"/>
        <d v="1994-09-08T00:00:00.000"/>
        <d v="2001-03-14T00:00:00.000"/>
      </sharedItems>
    </cacheField>
    <cacheField name="Marchandise">
      <sharedItems containsSemiMixedTypes="0" containsString="0" containsMixedTypes="0" containsNumber="1" containsInteger="1" count="7">
        <n v="2"/>
        <n v="4"/>
        <n v="1"/>
        <n v="5"/>
        <n v="6"/>
        <n v="7"/>
        <n v="8"/>
      </sharedItems>
    </cacheField>
    <cacheField name="Nom">
      <sharedItems containsMixedTypes="0" count="7">
        <s v="Fromage Vit."/>
        <s v="Croissant"/>
        <s v="Fromage blanc"/>
        <s v="Pain"/>
        <s v="Serviettes"/>
        <s v="Saucisses"/>
        <s v="Conserves"/>
      </sharedItems>
    </cacheField>
    <cacheField name="Quantite">
      <sharedItems containsSemiMixedTypes="0" containsString="0" containsMixedTypes="0" containsNumber="1" count="9">
        <n v="0.125"/>
        <n v="4"/>
        <n v="0.5"/>
        <n v="6"/>
        <n v="2"/>
        <n v="0.1"/>
        <n v="0.8"/>
        <n v="7"/>
        <n v="3"/>
      </sharedItems>
    </cacheField>
    <cacheField name="Prix">
      <sharedItems containsSemiMixedTypes="0" containsString="0" containsMixedTypes="0" containsNumber="1" containsInteger="1" count="7">
        <n v="146"/>
        <n v="8"/>
        <n v="101"/>
        <n v="12"/>
        <n v="16"/>
        <n v="240"/>
        <n v="42"/>
      </sharedItems>
    </cacheField>
    <cacheField name="Totale">
      <sharedItems containsSemiMixedTypes="0" containsString="0" containsMixedTypes="0" containsNumber="1" count="10">
        <n v="18.25"/>
        <n v="32"/>
        <n v="50.5"/>
        <n v="72"/>
        <n v="24"/>
        <n v="80.80000000000001"/>
        <n v="16"/>
        <n v="56"/>
        <n v="126"/>
        <n v="36"/>
      </sharedItems>
    </cacheField>
    <cacheField name="TVA">
      <sharedItems containsSemiMixedTypes="0" containsString="0" containsMixedTypes="0" containsNumber="1" count="10">
        <n v="3.2849999999999997"/>
        <n v="5.76"/>
        <n v="9.09"/>
        <n v="12.959999999999999"/>
        <n v="4.32"/>
        <n v="14.544000000000002"/>
        <n v="2.88"/>
        <n v="10.08"/>
        <n v="22.68"/>
        <n v="6.4799999999999995"/>
      </sharedItems>
    </cacheField>
    <cacheField name="Somme">
      <sharedItems containsSemiMixedTypes="0" containsString="0" containsMixedTypes="0" containsNumber="1" count="10">
        <n v="21.535"/>
        <n v="37.76"/>
        <n v="59.59"/>
        <n v="84.96"/>
        <n v="28.32"/>
        <n v="95.34400000000001"/>
        <n v="18.88"/>
        <n v="66.08"/>
        <n v="148.68"/>
        <n v="42.4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O3:T20" firstHeaderRow="1" firstDataRow="2" firstDataCol="2"/>
  <pivotFields count="9">
    <pivotField compact="0" outline="0" subtotalTop="0" showAll="0"/>
    <pivotField axis="axisCol" compact="0" outline="0" subtotalTop="0" showAll="0" numFmtId="18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8">
        <item x="6"/>
        <item x="1"/>
        <item x="2"/>
        <item x="0"/>
        <item x="3"/>
        <item x="5"/>
        <item x="4"/>
        <item t="default"/>
      </items>
    </pivotField>
    <pivotField dataField="1" compact="0" outline="0" subtotalTop="0" showAll="0" numFmtId="173"/>
    <pivotField compact="0" outline="0" subtotalTop="0" showAll="0" numFmtId="171"/>
    <pivotField compact="0" outline="0" subtotalTop="0" showAll="0" numFmtId="171"/>
    <pivotField compact="0" outline="0" subtotalTop="0" showAll="0" numFmtId="171"/>
    <pivotField dataField="1" compact="0" outline="0" subtotalTop="0" showAll="0" numFmtId="171"/>
  </pivotFields>
  <rowFields count="2">
    <field x="3"/>
    <field x="-2"/>
  </rowFields>
  <rowItems count="16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 t="grand">
      <x/>
    </i>
    <i t="grand" i="1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2">
    <dataField name="Sum of Quantite" fld="4" baseField="0" baseItem="0"/>
    <dataField name="Sum of Somme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4"/>
  <sheetViews>
    <sheetView workbookViewId="0" topLeftCell="A1">
      <selection activeCell="G4" sqref="G4"/>
    </sheetView>
  </sheetViews>
  <sheetFormatPr defaultColWidth="9.140625" defaultRowHeight="12.75"/>
  <cols>
    <col min="2" max="2" width="16.7109375" style="0" customWidth="1"/>
    <col min="3" max="3" width="12.140625" style="0" customWidth="1"/>
    <col min="5" max="5" width="12.28125" style="0" customWidth="1"/>
    <col min="6" max="6" width="11.140625" style="0" customWidth="1"/>
    <col min="7" max="7" width="10.421875" style="0" customWidth="1"/>
  </cols>
  <sheetData>
    <row r="1" spans="1:12" ht="15.75">
      <c r="A1" s="38" t="s">
        <v>0</v>
      </c>
      <c r="B1" s="39"/>
      <c r="C1" s="39"/>
      <c r="D1" s="39"/>
      <c r="E1" s="39"/>
      <c r="F1" s="39"/>
      <c r="G1" s="39"/>
      <c r="H1" s="39"/>
      <c r="I1" s="39" t="s">
        <v>1</v>
      </c>
      <c r="J1" s="40">
        <v>0.18</v>
      </c>
      <c r="K1" s="1"/>
      <c r="L1" s="1"/>
    </row>
    <row r="2" spans="1:12" ht="13.5" thickBot="1">
      <c r="A2" s="39"/>
      <c r="B2" s="39"/>
      <c r="C2" s="39"/>
      <c r="D2" s="39"/>
      <c r="E2" s="39"/>
      <c r="F2" s="41"/>
      <c r="G2" s="39"/>
      <c r="H2" s="39"/>
      <c r="I2" s="39"/>
      <c r="J2" s="39"/>
      <c r="K2" s="1"/>
      <c r="L2" s="1"/>
    </row>
    <row r="3" spans="1:12" ht="13.5" thickBot="1">
      <c r="A3" s="42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4" t="s">
        <v>8</v>
      </c>
      <c r="H3" s="39"/>
      <c r="I3" s="39"/>
      <c r="J3" s="39"/>
      <c r="K3" s="1"/>
      <c r="L3" s="1"/>
    </row>
    <row r="4" spans="1:12" ht="12.75">
      <c r="A4" s="39">
        <v>1</v>
      </c>
      <c r="B4" s="39" t="s">
        <v>9</v>
      </c>
      <c r="C4" s="39" t="s">
        <v>10</v>
      </c>
      <c r="D4" s="45">
        <v>101</v>
      </c>
      <c r="E4" s="39">
        <v>50</v>
      </c>
      <c r="F4" s="46">
        <v>100</v>
      </c>
      <c r="G4" s="46">
        <f>F4-SUMIF(Ventes!$C$2:$C10,"="&amp;FIXED(A4,0,TRUE),Ventes!$E$2:$E10)</f>
        <v>98.7</v>
      </c>
      <c r="H4" s="39"/>
      <c r="I4" s="39"/>
      <c r="J4" s="39"/>
      <c r="K4" s="1"/>
      <c r="L4" s="1"/>
    </row>
    <row r="5" spans="1:12" ht="12.75">
      <c r="A5" s="39">
        <v>2</v>
      </c>
      <c r="B5" s="39" t="s">
        <v>11</v>
      </c>
      <c r="C5" s="39" t="s">
        <v>10</v>
      </c>
      <c r="D5" s="45">
        <v>146</v>
      </c>
      <c r="E5" s="39">
        <v>20</v>
      </c>
      <c r="F5" s="46">
        <v>40</v>
      </c>
      <c r="G5" s="46">
        <f>F5-SUMIF(Ventes!$C$2:$C11,"="&amp;FIXED(A5,0,TRUE),Ventes!$E$2:$E11)</f>
        <v>39.875</v>
      </c>
      <c r="H5" s="39"/>
      <c r="I5" s="39"/>
      <c r="J5" s="39"/>
      <c r="K5" s="1"/>
      <c r="L5" s="1"/>
    </row>
    <row r="6" spans="1:12" ht="12.75">
      <c r="A6" s="39">
        <v>3</v>
      </c>
      <c r="B6" s="39" t="s">
        <v>12</v>
      </c>
      <c r="C6" s="39" t="s">
        <v>10</v>
      </c>
      <c r="D6" s="45">
        <v>101</v>
      </c>
      <c r="E6" s="39">
        <v>20</v>
      </c>
      <c r="F6" s="46">
        <v>35</v>
      </c>
      <c r="G6" s="46">
        <f>F6-SUMIF(Ventes!$C$2:$C12,"="&amp;FIXED(A6,0,TRUE),Ventes!$E$2:$E12)</f>
        <v>35</v>
      </c>
      <c r="H6" s="39"/>
      <c r="I6" s="39"/>
      <c r="J6" s="39"/>
      <c r="K6" s="1"/>
      <c r="L6" s="1"/>
    </row>
    <row r="7" spans="1:12" ht="12.75">
      <c r="A7" s="39">
        <v>4</v>
      </c>
      <c r="B7" s="39" t="s">
        <v>13</v>
      </c>
      <c r="C7" s="39" t="s">
        <v>31</v>
      </c>
      <c r="D7" s="45">
        <v>8</v>
      </c>
      <c r="E7" s="39">
        <v>30</v>
      </c>
      <c r="F7" s="46">
        <v>50</v>
      </c>
      <c r="G7" s="46">
        <f>F7-SUMIF(Ventes!$C$2:$C13,"="&amp;FIXED(A7,0,TRUE),Ventes!$E$2:$E13)</f>
        <v>35</v>
      </c>
      <c r="H7" s="39"/>
      <c r="I7" s="39"/>
      <c r="J7" s="39"/>
      <c r="K7" s="1"/>
      <c r="L7" s="1"/>
    </row>
    <row r="8" spans="1:12" ht="12.75">
      <c r="A8" s="39">
        <v>5</v>
      </c>
      <c r="B8" s="39" t="s">
        <v>14</v>
      </c>
      <c r="C8" s="39" t="s">
        <v>31</v>
      </c>
      <c r="D8" s="45">
        <v>12</v>
      </c>
      <c r="E8" s="39">
        <v>20</v>
      </c>
      <c r="F8" s="46">
        <v>100</v>
      </c>
      <c r="G8" s="46">
        <f>F8-SUMIF(Ventes!$C$2:$C14,"="&amp;FIXED(A8,0,TRUE),Ventes!$E$2:$E14)</f>
        <v>89</v>
      </c>
      <c r="H8" s="39"/>
      <c r="I8" s="39"/>
      <c r="J8" s="39"/>
      <c r="K8" s="1"/>
      <c r="L8" s="1"/>
    </row>
    <row r="9" spans="1:12" ht="12.75">
      <c r="A9" s="39">
        <v>6</v>
      </c>
      <c r="B9" s="39" t="s">
        <v>15</v>
      </c>
      <c r="C9" s="39" t="s">
        <v>31</v>
      </c>
      <c r="D9" s="45">
        <v>16</v>
      </c>
      <c r="E9" s="39">
        <v>10</v>
      </c>
      <c r="F9" s="46">
        <v>3</v>
      </c>
      <c r="G9" s="46">
        <f>F9-SUMIF(Ventes!$C$2:$C15,"="&amp;FIXED(A9,0,TRUE),Ventes!$E$2:$E15)</f>
        <v>1</v>
      </c>
      <c r="H9" s="39"/>
      <c r="I9" s="39"/>
      <c r="J9" s="39"/>
      <c r="K9" s="1"/>
      <c r="L9" s="1"/>
    </row>
    <row r="10" spans="1:12" ht="12.75">
      <c r="A10" s="39">
        <v>7</v>
      </c>
      <c r="B10" s="39" t="s">
        <v>16</v>
      </c>
      <c r="C10" s="39" t="s">
        <v>10</v>
      </c>
      <c r="D10" s="45">
        <v>240</v>
      </c>
      <c r="E10" s="39">
        <v>10</v>
      </c>
      <c r="F10" s="46">
        <v>30</v>
      </c>
      <c r="G10" s="46">
        <f>F10-SUMIF(Ventes!$C$2:$C16,"="&amp;FIXED(A10,0,TRUE),Ventes!$E$2:$E16)</f>
        <v>29.9</v>
      </c>
      <c r="H10" s="39"/>
      <c r="I10" s="39"/>
      <c r="J10" s="39"/>
      <c r="K10" s="1"/>
      <c r="L10" s="1"/>
    </row>
    <row r="11" spans="1:12" ht="13.5" thickBot="1">
      <c r="A11" s="47">
        <v>8</v>
      </c>
      <c r="B11" s="47" t="s">
        <v>17</v>
      </c>
      <c r="C11" s="39" t="s">
        <v>31</v>
      </c>
      <c r="D11" s="48">
        <v>42</v>
      </c>
      <c r="E11" s="47">
        <v>40</v>
      </c>
      <c r="F11" s="49">
        <v>100</v>
      </c>
      <c r="G11" s="49">
        <f>F11-SUMIF(Ventes!$C$2:$C17,"="&amp;FIXED(A11,0,TRUE),Ventes!$E$2:$E17)</f>
        <v>97</v>
      </c>
      <c r="H11" s="39"/>
      <c r="I11" s="39"/>
      <c r="J11" s="39"/>
      <c r="K11" s="1"/>
      <c r="L11" s="1"/>
    </row>
    <row r="12" spans="1:12" ht="12.75">
      <c r="A12" s="1"/>
      <c r="B12" s="1"/>
      <c r="C12" s="1"/>
      <c r="D12" s="2"/>
      <c r="E12" s="1"/>
      <c r="F12" s="3"/>
      <c r="G12" s="1"/>
      <c r="H12" s="1"/>
      <c r="I12" s="1"/>
      <c r="J12" s="1"/>
      <c r="K12" s="1"/>
      <c r="L12" s="1"/>
    </row>
    <row r="13" spans="1:12" ht="12.75">
      <c r="A13" s="1"/>
      <c r="B13" s="1"/>
      <c r="C13" s="3"/>
      <c r="D13" s="2"/>
      <c r="E13" s="1"/>
      <c r="F13" s="3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2"/>
      <c r="E14" s="1"/>
      <c r="F14" s="3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2"/>
      <c r="E15" s="1"/>
      <c r="F15" s="3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2"/>
      <c r="E16" s="1"/>
      <c r="F16" s="3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printOptions gridLines="1"/>
  <pageMargins left="0.75" right="0.75" top="1" bottom="1" header="0.5" footer="0.5"/>
  <pageSetup horizontalDpi="180" verticalDpi="18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25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0" customWidth="1"/>
    <col min="2" max="2" width="20.57421875" style="37" customWidth="1"/>
    <col min="3" max="3" width="6.00390625" style="0" customWidth="1"/>
    <col min="4" max="4" width="14.57421875" style="0" customWidth="1"/>
    <col min="5" max="5" width="7.140625" style="0" customWidth="1"/>
    <col min="6" max="6" width="12.28125" style="0" customWidth="1"/>
    <col min="7" max="9" width="10.57421875" style="0" customWidth="1"/>
    <col min="15" max="16" width="14.421875" style="0" customWidth="1"/>
    <col min="17" max="19" width="8.140625" style="0" customWidth="1"/>
    <col min="20" max="21" width="10.57421875" style="0" customWidth="1"/>
  </cols>
  <sheetData>
    <row r="1" spans="1:27" ht="12.75">
      <c r="A1" s="5" t="s">
        <v>18</v>
      </c>
      <c r="B1" s="34" t="s">
        <v>19</v>
      </c>
      <c r="C1" s="6" t="s">
        <v>20</v>
      </c>
      <c r="D1" s="6" t="s">
        <v>3</v>
      </c>
      <c r="E1" s="6" t="s">
        <v>7</v>
      </c>
      <c r="F1" s="6" t="s">
        <v>5</v>
      </c>
      <c r="G1" s="6" t="s">
        <v>21</v>
      </c>
      <c r="H1" s="6" t="s">
        <v>22</v>
      </c>
      <c r="I1" s="8" t="s">
        <v>23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7">
        <v>1</v>
      </c>
      <c r="B2" s="35">
        <v>34584</v>
      </c>
      <c r="C2" s="8">
        <v>2</v>
      </c>
      <c r="D2" s="8" t="str">
        <f>IF(ISNUMBER($C2),VLOOKUP($C2,Liste!$A$4:$F$17,2),"")</f>
        <v>Fromage Vit.</v>
      </c>
      <c r="E2" s="12">
        <v>0.125</v>
      </c>
      <c r="F2" s="33">
        <f>IF(ISNUMBER($C2),VLOOKUP($C2,Liste!$A$4:$F$17,4),"")</f>
        <v>146</v>
      </c>
      <c r="G2" s="33">
        <f>IF(ISNUMBER($C2),IF(ISNUMBER(E2),E2*F2,0),"")</f>
        <v>18.25</v>
      </c>
      <c r="H2" s="33">
        <f>IF(ISNUMBER($C2),Liste!$J$1*G2,"")</f>
        <v>3.2849999999999997</v>
      </c>
      <c r="I2" s="33">
        <f>IF(ISNUMBER($C2),H2+G2,"")</f>
        <v>21.535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0" ht="12.75">
      <c r="A3" s="7">
        <f>IF(ISNUMBER($C3),A2+1,"")</f>
        <v>2</v>
      </c>
      <c r="B3" s="35">
        <f>IF(ISNUMBER($C3),B2,"")</f>
        <v>34584</v>
      </c>
      <c r="C3" s="8">
        <v>4</v>
      </c>
      <c r="D3" s="8" t="str">
        <f>IF(ISNUMBER($C3),VLOOKUP($C3,Liste!$A$4:$F$17,2),"")</f>
        <v>Croissant</v>
      </c>
      <c r="E3" s="12">
        <v>4</v>
      </c>
      <c r="F3" s="33">
        <f>IF(ISNUMBER($C3),VLOOKUP($C3,Liste!$A$4:$F$17,4),"")</f>
        <v>8</v>
      </c>
      <c r="G3" s="33">
        <f aca="true" t="shared" si="0" ref="G3:G15">IF(ISNUMBER($C3),IF(ISNUMBER(E3),E3*F3,0),"")</f>
        <v>32</v>
      </c>
      <c r="H3" s="33">
        <f>IF(ISNUMBER($C3),Liste!$J$1*G3,"")</f>
        <v>5.76</v>
      </c>
      <c r="I3" s="33">
        <f aca="true" t="shared" si="1" ref="I3:I15">IF(ISNUMBER($C3),H3+G3,"")</f>
        <v>37.76</v>
      </c>
      <c r="J3" s="1"/>
      <c r="K3" s="1"/>
      <c r="L3" s="1"/>
      <c r="M3" s="1"/>
      <c r="N3" s="1"/>
      <c r="O3" s="16"/>
      <c r="P3" s="17"/>
      <c r="Q3" s="15" t="s">
        <v>19</v>
      </c>
      <c r="R3" s="17"/>
      <c r="S3" s="17"/>
      <c r="T3" s="18"/>
    </row>
    <row r="4" spans="1:20" ht="12.75">
      <c r="A4" s="7">
        <f aca="true" t="shared" si="2" ref="A4:A19">IF(ISNUMBER($C4),A3+1,"")</f>
        <v>3</v>
      </c>
      <c r="B4" s="35">
        <f aca="true" t="shared" si="3" ref="B4:B9">IF(ISNUMBER($C4),B3,"")</f>
        <v>34584</v>
      </c>
      <c r="C4" s="8">
        <v>1</v>
      </c>
      <c r="D4" s="8" t="str">
        <f>IF(ISNUMBER($C4),VLOOKUP($C4,Liste!$A$4:$F$17,2),"")</f>
        <v>Fromage blanc</v>
      </c>
      <c r="E4" s="12">
        <v>0.5</v>
      </c>
      <c r="F4" s="33">
        <f>IF(ISNUMBER($C4),VLOOKUP($C4,Liste!$A$4:$F$17,4),"")</f>
        <v>101</v>
      </c>
      <c r="G4" s="33">
        <f t="shared" si="0"/>
        <v>50.5</v>
      </c>
      <c r="H4" s="33">
        <f>IF(ISNUMBER($C4),Liste!$J$1*G4,"")</f>
        <v>9.09</v>
      </c>
      <c r="I4" s="33">
        <f t="shared" si="1"/>
        <v>59.59</v>
      </c>
      <c r="J4" s="1"/>
      <c r="K4" s="1">
        <f>MATCH("",B:B,0)</f>
        <v>17</v>
      </c>
      <c r="L4" s="1"/>
      <c r="M4" s="1"/>
      <c r="N4" s="1"/>
      <c r="O4" s="15" t="s">
        <v>3</v>
      </c>
      <c r="P4" s="15" t="s">
        <v>24</v>
      </c>
      <c r="Q4" s="50">
        <v>34584</v>
      </c>
      <c r="R4" s="51">
        <v>34585</v>
      </c>
      <c r="S4" s="51">
        <v>36964</v>
      </c>
      <c r="T4" s="52" t="s">
        <v>25</v>
      </c>
    </row>
    <row r="5" spans="1:20" ht="12.75">
      <c r="A5" s="7">
        <f t="shared" si="2"/>
        <v>4</v>
      </c>
      <c r="B5" s="35">
        <f t="shared" si="3"/>
        <v>34584</v>
      </c>
      <c r="C5" s="8">
        <v>5</v>
      </c>
      <c r="D5" s="8" t="str">
        <f>IF(ISNUMBER($C5),VLOOKUP($C5,Liste!$A$4:$F$17,2),"")</f>
        <v>Pain</v>
      </c>
      <c r="E5" s="12">
        <v>6</v>
      </c>
      <c r="F5" s="33">
        <f>IF(ISNUMBER($C5),VLOOKUP($C5,Liste!$A$4:$F$17,4),"")</f>
        <v>12</v>
      </c>
      <c r="G5" s="33">
        <f t="shared" si="0"/>
        <v>72</v>
      </c>
      <c r="H5" s="33">
        <f>IF(ISNUMBER($C5),Liste!$J$1*G5,"")</f>
        <v>12.959999999999999</v>
      </c>
      <c r="I5" s="33">
        <f t="shared" si="1"/>
        <v>84.96</v>
      </c>
      <c r="J5" s="1"/>
      <c r="K5" s="1">
        <f ca="1">IF(ISNUMBER($C$13),TODAY(),"")</f>
        <v>36964</v>
      </c>
      <c r="L5" s="1"/>
      <c r="M5" s="1"/>
      <c r="N5" s="1"/>
      <c r="O5" s="16" t="s">
        <v>17</v>
      </c>
      <c r="P5" s="16" t="s">
        <v>26</v>
      </c>
      <c r="Q5" s="19"/>
      <c r="R5" s="20">
        <v>3</v>
      </c>
      <c r="S5" s="20"/>
      <c r="T5" s="21">
        <v>3</v>
      </c>
    </row>
    <row r="6" spans="1:20" ht="12.75">
      <c r="A6" s="7">
        <f t="shared" si="2"/>
        <v>5</v>
      </c>
      <c r="B6" s="35">
        <f t="shared" si="3"/>
        <v>34584</v>
      </c>
      <c r="C6" s="8">
        <v>6</v>
      </c>
      <c r="D6" s="8" t="str">
        <f>IF(ISNUMBER($C6),VLOOKUP($C6,Liste!$A$4:$F$17,2),"")</f>
        <v>Serviettes</v>
      </c>
      <c r="E6" s="12">
        <v>2</v>
      </c>
      <c r="F6" s="33">
        <f>IF(ISNUMBER($C6),VLOOKUP($C6,Liste!$A$4:$F$17,4),"")</f>
        <v>16</v>
      </c>
      <c r="G6" s="33">
        <f t="shared" si="0"/>
        <v>32</v>
      </c>
      <c r="H6" s="33">
        <f>IF(ISNUMBER($C6),Liste!$J$1*G6,"")</f>
        <v>5.76</v>
      </c>
      <c r="I6" s="33">
        <f t="shared" si="1"/>
        <v>37.76</v>
      </c>
      <c r="J6" s="1"/>
      <c r="K6" s="1"/>
      <c r="L6" s="1"/>
      <c r="M6" s="1"/>
      <c r="N6" s="1"/>
      <c r="O6" s="30"/>
      <c r="P6" s="22" t="s">
        <v>27</v>
      </c>
      <c r="Q6" s="23"/>
      <c r="R6" s="24">
        <v>148.68</v>
      </c>
      <c r="S6" s="24"/>
      <c r="T6" s="25">
        <v>148.68</v>
      </c>
    </row>
    <row r="7" spans="1:20" ht="12.75">
      <c r="A7" s="7">
        <f t="shared" si="2"/>
        <v>6</v>
      </c>
      <c r="B7" s="35">
        <f t="shared" si="3"/>
        <v>34584</v>
      </c>
      <c r="C7" s="8">
        <v>7</v>
      </c>
      <c r="D7" s="8" t="str">
        <f>IF(ISNUMBER($C7),VLOOKUP($C7,Liste!$A$4:$F$17,2),"")</f>
        <v>Saucisses</v>
      </c>
      <c r="E7" s="12">
        <v>0.1</v>
      </c>
      <c r="F7" s="33">
        <f>IF(ISNUMBER($C7),VLOOKUP($C7,Liste!$A$4:$F$17,4),"")</f>
        <v>240</v>
      </c>
      <c r="G7" s="33">
        <f t="shared" si="0"/>
        <v>24</v>
      </c>
      <c r="H7" s="33">
        <f>IF(ISNUMBER($C7),Liste!$J$1*G7,"")</f>
        <v>4.32</v>
      </c>
      <c r="I7" s="33">
        <f t="shared" si="1"/>
        <v>28.32</v>
      </c>
      <c r="J7" s="1"/>
      <c r="K7" s="1"/>
      <c r="L7" s="1"/>
      <c r="M7" s="1"/>
      <c r="N7" s="1"/>
      <c r="O7" s="16" t="s">
        <v>13</v>
      </c>
      <c r="P7" s="16" t="s">
        <v>26</v>
      </c>
      <c r="Q7" s="19">
        <v>6</v>
      </c>
      <c r="R7" s="20">
        <v>7</v>
      </c>
      <c r="S7" s="20">
        <v>4</v>
      </c>
      <c r="T7" s="21">
        <v>17</v>
      </c>
    </row>
    <row r="8" spans="1:20" ht="12.75">
      <c r="A8" s="7">
        <f t="shared" si="2"/>
        <v>7</v>
      </c>
      <c r="B8" s="35">
        <f t="shared" si="3"/>
        <v>34584</v>
      </c>
      <c r="C8" s="8">
        <v>1</v>
      </c>
      <c r="D8" s="8" t="str">
        <f>IF(ISNUMBER($C8),VLOOKUP($C8,Liste!$A$4:$F$17,2),"")</f>
        <v>Fromage blanc</v>
      </c>
      <c r="E8" s="12">
        <v>0.8</v>
      </c>
      <c r="F8" s="33">
        <f>IF(ISNUMBER($C8),VLOOKUP($C8,Liste!$A$4:$F$17,4),"")</f>
        <v>101</v>
      </c>
      <c r="G8" s="33">
        <f t="shared" si="0"/>
        <v>80.80000000000001</v>
      </c>
      <c r="H8" s="33">
        <f>IF(ISNUMBER($C8),Liste!$J$1*G8,"")</f>
        <v>14.544000000000002</v>
      </c>
      <c r="I8" s="33">
        <f t="shared" si="1"/>
        <v>95.34400000000001</v>
      </c>
      <c r="J8" s="1"/>
      <c r="K8" s="1"/>
      <c r="L8" s="1"/>
      <c r="M8" s="1"/>
      <c r="N8" s="1"/>
      <c r="O8" s="30"/>
      <c r="P8" s="22" t="s">
        <v>27</v>
      </c>
      <c r="Q8" s="23">
        <v>56.64</v>
      </c>
      <c r="R8" s="24">
        <v>66.08</v>
      </c>
      <c r="S8" s="24">
        <v>37.76</v>
      </c>
      <c r="T8" s="25">
        <v>160.48</v>
      </c>
    </row>
    <row r="9" spans="1:20" ht="12.75">
      <c r="A9" s="7">
        <f t="shared" si="2"/>
        <v>8</v>
      </c>
      <c r="B9" s="35">
        <f t="shared" si="3"/>
        <v>34584</v>
      </c>
      <c r="C9" s="8">
        <v>4</v>
      </c>
      <c r="D9" s="8" t="str">
        <f>IF(ISNUMBER($C9),VLOOKUP($C9,Liste!$A$4:$F$17,2),"")</f>
        <v>Croissant</v>
      </c>
      <c r="E9" s="12">
        <v>2</v>
      </c>
      <c r="F9" s="33">
        <f>IF(ISNUMBER($C9),VLOOKUP($C9,Liste!$A$4:$F$17,4),"")</f>
        <v>8</v>
      </c>
      <c r="G9" s="33">
        <f t="shared" si="0"/>
        <v>16</v>
      </c>
      <c r="H9" s="33">
        <f>IF(ISNUMBER($C9),Liste!$J$1*G9,"")</f>
        <v>2.88</v>
      </c>
      <c r="I9" s="33">
        <f t="shared" si="1"/>
        <v>18.88</v>
      </c>
      <c r="J9" s="1"/>
      <c r="K9" s="1"/>
      <c r="L9" s="1"/>
      <c r="M9" s="1"/>
      <c r="N9" s="1"/>
      <c r="O9" s="16" t="s">
        <v>9</v>
      </c>
      <c r="P9" s="16" t="s">
        <v>26</v>
      </c>
      <c r="Q9" s="19">
        <v>1.3</v>
      </c>
      <c r="R9" s="20"/>
      <c r="S9" s="20"/>
      <c r="T9" s="21">
        <v>1.3</v>
      </c>
    </row>
    <row r="10" spans="1:20" ht="12.75">
      <c r="A10" s="8">
        <f t="shared" si="2"/>
        <v>9</v>
      </c>
      <c r="B10" s="35">
        <f>IF(ISNUMBER($C10),B9,"")</f>
        <v>34584</v>
      </c>
      <c r="C10" s="8">
        <v>5</v>
      </c>
      <c r="D10" s="8" t="str">
        <f>IF(ISNUMBER($C10),VLOOKUP($C10,Liste!$A$4:$F$17,2),"")</f>
        <v>Pain</v>
      </c>
      <c r="E10" s="12">
        <v>2</v>
      </c>
      <c r="F10" s="33">
        <f>IF(ISNUMBER($C10),VLOOKUP($C10,Liste!$A$4:$F$17,4),"")</f>
        <v>12</v>
      </c>
      <c r="G10" s="33">
        <f t="shared" si="0"/>
        <v>24</v>
      </c>
      <c r="H10" s="33">
        <f>IF(ISNUMBER($C10),Liste!$J$1*G10,"")</f>
        <v>4.32</v>
      </c>
      <c r="I10" s="33">
        <f t="shared" si="1"/>
        <v>28.32</v>
      </c>
      <c r="J10" s="1"/>
      <c r="K10" s="1"/>
      <c r="L10" s="1"/>
      <c r="M10" s="1"/>
      <c r="N10" s="1"/>
      <c r="O10" s="30"/>
      <c r="P10" s="22" t="s">
        <v>27</v>
      </c>
      <c r="Q10" s="23">
        <v>154.93400000000003</v>
      </c>
      <c r="R10" s="24"/>
      <c r="S10" s="24"/>
      <c r="T10" s="25">
        <v>154.93400000000003</v>
      </c>
    </row>
    <row r="11" spans="1:20" ht="12.75">
      <c r="A11" s="8">
        <f t="shared" si="2"/>
        <v>10</v>
      </c>
      <c r="B11" s="35">
        <v>34585</v>
      </c>
      <c r="C11" s="1">
        <v>4</v>
      </c>
      <c r="D11" s="8" t="str">
        <f>IF(ISNUMBER($C11),VLOOKUP($C11,Liste!$A$4:$F$17,2),"")</f>
        <v>Croissant</v>
      </c>
      <c r="E11" s="13">
        <v>7</v>
      </c>
      <c r="F11" s="33">
        <f>IF(ISNUMBER($C11),VLOOKUP($C11,Liste!$A$4:$F$17,4),"")</f>
        <v>8</v>
      </c>
      <c r="G11" s="33">
        <f t="shared" si="0"/>
        <v>56</v>
      </c>
      <c r="H11" s="33">
        <f>IF(ISNUMBER($C11),Liste!$J$1*G11,"")</f>
        <v>10.08</v>
      </c>
      <c r="I11" s="33">
        <f t="shared" si="1"/>
        <v>66.08</v>
      </c>
      <c r="J11" s="1"/>
      <c r="K11" s="1"/>
      <c r="L11" s="1"/>
      <c r="M11" s="1"/>
      <c r="N11" s="1"/>
      <c r="O11" s="16" t="s">
        <v>11</v>
      </c>
      <c r="P11" s="16" t="s">
        <v>26</v>
      </c>
      <c r="Q11" s="19">
        <v>0.125</v>
      </c>
      <c r="R11" s="20"/>
      <c r="S11" s="20"/>
      <c r="T11" s="21">
        <v>0.125</v>
      </c>
    </row>
    <row r="12" spans="1:20" ht="12.75">
      <c r="A12" s="8">
        <f t="shared" si="2"/>
        <v>11</v>
      </c>
      <c r="B12" s="35">
        <f aca="true" t="shared" si="4" ref="B12:B20">IF(ISNUMBER($C12),B11,"")</f>
        <v>34585</v>
      </c>
      <c r="C12" s="1">
        <v>8</v>
      </c>
      <c r="D12" s="8" t="str">
        <f>IF(ISNUMBER($C12),VLOOKUP($C12,Liste!$A$4:$F$17,2),"")</f>
        <v>Conserves</v>
      </c>
      <c r="E12" s="13">
        <v>3</v>
      </c>
      <c r="F12" s="33">
        <f>IF(ISNUMBER($C12),VLOOKUP($C12,Liste!$A$4:$F$17,4),"")</f>
        <v>42</v>
      </c>
      <c r="G12" s="33">
        <f t="shared" si="0"/>
        <v>126</v>
      </c>
      <c r="H12" s="33">
        <f>IF(ISNUMBER($C12),Liste!$J$1*G12,"")</f>
        <v>22.68</v>
      </c>
      <c r="I12" s="33">
        <f t="shared" si="1"/>
        <v>148.68</v>
      </c>
      <c r="J12" s="1"/>
      <c r="K12" s="1"/>
      <c r="L12" s="1"/>
      <c r="M12" s="1"/>
      <c r="N12" s="1"/>
      <c r="O12" s="30"/>
      <c r="P12" s="22" t="s">
        <v>27</v>
      </c>
      <c r="Q12" s="23">
        <v>21.535</v>
      </c>
      <c r="R12" s="24"/>
      <c r="S12" s="24"/>
      <c r="T12" s="25">
        <v>21.535</v>
      </c>
    </row>
    <row r="13" spans="1:20" ht="12.75">
      <c r="A13" s="8">
        <f t="shared" si="2"/>
        <v>12</v>
      </c>
      <c r="B13" s="35">
        <f ca="1">IF(ISNUMBER(C13),TODAY(),"")</f>
        <v>36964</v>
      </c>
      <c r="C13" s="1">
        <v>4</v>
      </c>
      <c r="D13" s="8" t="str">
        <f>IF(ISNUMBER($C13),VLOOKUP($C13,Liste!$A$4:$F$17,2),"")</f>
        <v>Croissant</v>
      </c>
      <c r="E13" s="13">
        <v>2</v>
      </c>
      <c r="F13" s="33">
        <f>IF(ISNUMBER($C13),VLOOKUP($C13,Liste!$A$4:$F$17,4),"")</f>
        <v>8</v>
      </c>
      <c r="G13" s="33">
        <f t="shared" si="0"/>
        <v>16</v>
      </c>
      <c r="H13" s="33">
        <f>IF(ISNUMBER($C13),Liste!$J$1*G13,"")</f>
        <v>2.88</v>
      </c>
      <c r="I13" s="33">
        <f t="shared" si="1"/>
        <v>18.88</v>
      </c>
      <c r="J13" s="1"/>
      <c r="K13" s="1"/>
      <c r="L13" s="1"/>
      <c r="M13" s="1"/>
      <c r="N13" s="1"/>
      <c r="O13" s="16" t="s">
        <v>14</v>
      </c>
      <c r="P13" s="16" t="s">
        <v>26</v>
      </c>
      <c r="Q13" s="19">
        <v>8</v>
      </c>
      <c r="R13" s="20"/>
      <c r="S13" s="20">
        <v>3</v>
      </c>
      <c r="T13" s="21">
        <v>11</v>
      </c>
    </row>
    <row r="14" spans="1:20" ht="12.75">
      <c r="A14" s="8">
        <f t="shared" si="2"/>
        <v>13</v>
      </c>
      <c r="B14" s="35">
        <f t="shared" si="4"/>
        <v>36964</v>
      </c>
      <c r="C14" s="8">
        <v>5</v>
      </c>
      <c r="D14" s="8" t="str">
        <f>IF(ISNUMBER($C14),VLOOKUP($C14,Liste!$A$4:$F$17,2),"")</f>
        <v>Pain</v>
      </c>
      <c r="E14" s="13">
        <v>3</v>
      </c>
      <c r="F14" s="33">
        <f>IF(ISNUMBER($C14),VLOOKUP($C14,Liste!$A$4:$F$17,4),"")</f>
        <v>12</v>
      </c>
      <c r="G14" s="33">
        <f t="shared" si="0"/>
        <v>36</v>
      </c>
      <c r="H14" s="33">
        <f>IF(ISNUMBER($C14),Liste!$J$1*G14,"")</f>
        <v>6.4799999999999995</v>
      </c>
      <c r="I14" s="33">
        <f t="shared" si="1"/>
        <v>42.48</v>
      </c>
      <c r="J14" s="1"/>
      <c r="K14" s="1"/>
      <c r="L14" s="1"/>
      <c r="M14" s="1"/>
      <c r="N14" s="1"/>
      <c r="O14" s="30"/>
      <c r="P14" s="22" t="s">
        <v>27</v>
      </c>
      <c r="Q14" s="23">
        <v>113.28</v>
      </c>
      <c r="R14" s="24"/>
      <c r="S14" s="24">
        <v>42.48</v>
      </c>
      <c r="T14" s="25">
        <v>155.76</v>
      </c>
    </row>
    <row r="15" spans="1:20" ht="12.75">
      <c r="A15" s="8">
        <f t="shared" si="2"/>
        <v>14</v>
      </c>
      <c r="B15" s="35">
        <f t="shared" si="4"/>
        <v>36964</v>
      </c>
      <c r="C15" s="8">
        <v>4</v>
      </c>
      <c r="D15" s="8" t="str">
        <f>IF(ISNUMBER($C15),VLOOKUP($C15,Liste!$A$4:$F$17,2),"")</f>
        <v>Croissant</v>
      </c>
      <c r="E15" s="13">
        <v>2</v>
      </c>
      <c r="F15" s="33">
        <f>IF(ISNUMBER($C15),VLOOKUP($C15,Liste!$A$4:$F$17,4),"")</f>
        <v>8</v>
      </c>
      <c r="G15" s="33">
        <f t="shared" si="0"/>
        <v>16</v>
      </c>
      <c r="H15" s="33">
        <f>IF(ISNUMBER($C15),Liste!$J$1*G15,"")</f>
        <v>2.88</v>
      </c>
      <c r="I15" s="33">
        <f t="shared" si="1"/>
        <v>18.88</v>
      </c>
      <c r="J15" s="1"/>
      <c r="K15" s="1"/>
      <c r="L15" s="1"/>
      <c r="M15" s="1"/>
      <c r="N15" s="1"/>
      <c r="O15" s="16" t="s">
        <v>16</v>
      </c>
      <c r="P15" s="16" t="s">
        <v>26</v>
      </c>
      <c r="Q15" s="19">
        <v>0.1</v>
      </c>
      <c r="R15" s="20"/>
      <c r="S15" s="20"/>
      <c r="T15" s="21">
        <v>0.1</v>
      </c>
    </row>
    <row r="16" spans="1:20" ht="12.75">
      <c r="A16" s="8">
        <f t="shared" si="2"/>
        <v>15</v>
      </c>
      <c r="B16" s="35">
        <f t="shared" si="4"/>
        <v>36964</v>
      </c>
      <c r="C16" s="14">
        <v>6</v>
      </c>
      <c r="D16" s="14"/>
      <c r="E16" s="14"/>
      <c r="F16" s="14"/>
      <c r="G16" s="9"/>
      <c r="H16" s="10"/>
      <c r="I16" s="9"/>
      <c r="J16" s="1"/>
      <c r="K16" s="1"/>
      <c r="L16" s="1"/>
      <c r="M16" s="1"/>
      <c r="N16" s="1"/>
      <c r="O16" s="30"/>
      <c r="P16" s="22" t="s">
        <v>27</v>
      </c>
      <c r="Q16" s="23">
        <v>28.32</v>
      </c>
      <c r="R16" s="24"/>
      <c r="S16" s="24"/>
      <c r="T16" s="25">
        <v>28.32</v>
      </c>
    </row>
    <row r="17" spans="1:20" ht="12.75">
      <c r="A17" s="1">
        <f t="shared" si="2"/>
      </c>
      <c r="B17" s="35">
        <f t="shared" si="4"/>
      </c>
      <c r="C17" s="14"/>
      <c r="D17" s="14"/>
      <c r="E17" s="14"/>
      <c r="F17" s="14"/>
      <c r="G17" s="9"/>
      <c r="H17" s="10"/>
      <c r="I17" s="9"/>
      <c r="J17" s="1"/>
      <c r="K17" s="1"/>
      <c r="L17" s="1"/>
      <c r="M17" s="1"/>
      <c r="N17" s="1"/>
      <c r="O17" s="16" t="s">
        <v>15</v>
      </c>
      <c r="P17" s="16" t="s">
        <v>26</v>
      </c>
      <c r="Q17" s="19">
        <v>2</v>
      </c>
      <c r="R17" s="20"/>
      <c r="S17" s="20"/>
      <c r="T17" s="21">
        <v>2</v>
      </c>
    </row>
    <row r="18" spans="1:20" ht="12.75">
      <c r="A18" s="1">
        <f t="shared" si="2"/>
      </c>
      <c r="B18" s="35">
        <f t="shared" si="4"/>
      </c>
      <c r="C18" s="14"/>
      <c r="D18" s="11"/>
      <c r="E18" s="11"/>
      <c r="F18" s="11"/>
      <c r="G18" s="9"/>
      <c r="H18" s="10"/>
      <c r="I18" s="9"/>
      <c r="J18" s="1"/>
      <c r="K18" s="1"/>
      <c r="L18" s="1"/>
      <c r="M18" s="1"/>
      <c r="N18" s="1"/>
      <c r="O18" s="30"/>
      <c r="P18" s="22" t="s">
        <v>27</v>
      </c>
      <c r="Q18" s="23">
        <v>37.76</v>
      </c>
      <c r="R18" s="24"/>
      <c r="S18" s="24"/>
      <c r="T18" s="25">
        <v>37.76</v>
      </c>
    </row>
    <row r="19" spans="1:20" ht="12.75">
      <c r="A19" s="1">
        <f t="shared" si="2"/>
      </c>
      <c r="B19" s="35">
        <f t="shared" si="4"/>
      </c>
      <c r="C19" s="14"/>
      <c r="D19" s="11"/>
      <c r="E19" s="11"/>
      <c r="F19" s="11"/>
      <c r="G19" s="9"/>
      <c r="H19" s="10"/>
      <c r="I19" s="9"/>
      <c r="J19" s="1"/>
      <c r="K19" s="1"/>
      <c r="L19" s="1"/>
      <c r="M19" s="1"/>
      <c r="N19" s="1"/>
      <c r="O19" s="16" t="s">
        <v>28</v>
      </c>
      <c r="P19" s="31"/>
      <c r="Q19" s="19">
        <v>17.525</v>
      </c>
      <c r="R19" s="20">
        <v>10</v>
      </c>
      <c r="S19" s="20">
        <v>7</v>
      </c>
      <c r="T19" s="21">
        <v>34.525</v>
      </c>
    </row>
    <row r="20" spans="1:20" ht="12.75">
      <c r="A20" s="1">
        <f aca="true" t="shared" si="5" ref="A20:A35">IF(ISNUMBER($C20),A19+1,"")</f>
      </c>
      <c r="B20" s="35">
        <f t="shared" si="4"/>
      </c>
      <c r="C20" s="14"/>
      <c r="D20" s="11"/>
      <c r="E20" s="11"/>
      <c r="F20" s="11"/>
      <c r="G20" s="11"/>
      <c r="H20" s="1"/>
      <c r="I20" s="9"/>
      <c r="J20" s="1"/>
      <c r="K20" s="1"/>
      <c r="L20" s="1"/>
      <c r="M20" s="1"/>
      <c r="N20" s="1"/>
      <c r="O20" s="26" t="s">
        <v>29</v>
      </c>
      <c r="P20" s="32"/>
      <c r="Q20" s="27">
        <v>412.469</v>
      </c>
      <c r="R20" s="28">
        <v>214.76</v>
      </c>
      <c r="S20" s="28">
        <v>80.24</v>
      </c>
      <c r="T20" s="29">
        <v>707.469</v>
      </c>
    </row>
    <row r="21" spans="1:19" ht="12.75">
      <c r="A21" s="1">
        <f t="shared" si="5"/>
      </c>
      <c r="B21" s="36">
        <f aca="true" t="shared" si="6" ref="B21:B35">IF(ISNUMBER($C21),B20,"")</f>
      </c>
      <c r="C21" s="14"/>
      <c r="D21" s="11"/>
      <c r="E21" s="11"/>
      <c r="F21" s="11"/>
      <c r="G21" s="11"/>
      <c r="H21" s="1"/>
      <c r="I21" s="1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7" ht="12.75">
      <c r="A22" s="1">
        <f t="shared" si="5"/>
      </c>
      <c r="B22" s="36">
        <f t="shared" si="6"/>
      </c>
      <c r="C22" s="14"/>
      <c r="D22" s="11"/>
      <c r="E22" s="11"/>
      <c r="F22" s="11"/>
      <c r="G22" s="11"/>
      <c r="H22" s="1"/>
      <c r="I22" s="11"/>
      <c r="J22" s="1"/>
      <c r="K22" s="1"/>
      <c r="L22" s="1"/>
      <c r="M22" s="1"/>
      <c r="N22" s="1"/>
      <c r="O22" s="14"/>
      <c r="P22" s="14"/>
      <c r="Q22" s="11"/>
      <c r="R22" s="11"/>
      <c r="S22" s="11"/>
      <c r="T22" s="11"/>
      <c r="U22" s="11"/>
      <c r="V22" s="1"/>
      <c r="W22" s="1"/>
      <c r="X22" s="1"/>
      <c r="Y22" s="1"/>
      <c r="Z22" s="1"/>
      <c r="AA22" s="1"/>
    </row>
    <row r="23" spans="1:27" ht="12.75">
      <c r="A23" s="1">
        <f t="shared" si="5"/>
      </c>
      <c r="B23" s="36">
        <f t="shared" si="6"/>
      </c>
      <c r="C23" s="14"/>
      <c r="D23" s="11"/>
      <c r="E23" s="11"/>
      <c r="F23" s="11"/>
      <c r="G23" s="11"/>
      <c r="H23" s="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>
        <f t="shared" si="5"/>
      </c>
      <c r="B24" s="36">
        <f t="shared" si="6"/>
      </c>
      <c r="C24" s="14"/>
      <c r="D24" s="11"/>
      <c r="E24" s="11"/>
      <c r="F24" s="11"/>
      <c r="G24" s="11"/>
      <c r="H24" s="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>
        <f t="shared" si="5"/>
      </c>
      <c r="B25" s="36">
        <f t="shared" si="6"/>
      </c>
      <c r="C25" s="14"/>
      <c r="D25" s="11"/>
      <c r="E25" s="11"/>
      <c r="F25" s="11"/>
      <c r="G25" s="11"/>
      <c r="H25" s="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>
        <f t="shared" si="5"/>
      </c>
      <c r="B26" s="36">
        <f t="shared" si="6"/>
      </c>
      <c r="C26" s="14"/>
      <c r="D26" s="14"/>
      <c r="E26" s="11"/>
      <c r="F26" s="11"/>
      <c r="G26" s="11"/>
      <c r="H26" s="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>
        <f t="shared" si="5"/>
      </c>
      <c r="B27" s="36">
        <f t="shared" si="6"/>
      </c>
      <c r="C27" s="14"/>
      <c r="D27" s="14"/>
      <c r="E27" s="11"/>
      <c r="F27" s="11"/>
      <c r="G27" s="11"/>
      <c r="H27" s="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>
        <f t="shared" si="5"/>
      </c>
      <c r="B28" s="36">
        <f t="shared" si="6"/>
      </c>
      <c r="C28" s="14"/>
      <c r="D28" s="14"/>
      <c r="E28" s="11"/>
      <c r="F28" s="11"/>
      <c r="G28" s="11"/>
      <c r="H28" s="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f t="shared" si="5"/>
      </c>
      <c r="B29" s="36">
        <f t="shared" si="6"/>
      </c>
      <c r="C29" s="14"/>
      <c r="D29" s="14"/>
      <c r="E29" s="11"/>
      <c r="F29" s="11"/>
      <c r="G29" s="11"/>
      <c r="H29" s="1"/>
      <c r="I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>
        <f t="shared" si="5"/>
      </c>
      <c r="B30" s="36">
        <f t="shared" si="6"/>
      </c>
      <c r="C30" s="14"/>
      <c r="D30" s="14"/>
      <c r="E30" s="11"/>
      <c r="F30" s="11"/>
      <c r="G30" s="11"/>
      <c r="H30" s="1"/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>
        <f t="shared" si="5"/>
      </c>
      <c r="B31" s="36">
        <f t="shared" si="6"/>
      </c>
      <c r="C31" s="14"/>
      <c r="D31" s="14"/>
      <c r="E31" s="11"/>
      <c r="F31" s="11"/>
      <c r="G31" s="11"/>
      <c r="H31" s="1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>
        <f t="shared" si="5"/>
      </c>
      <c r="B32" s="36">
        <f t="shared" si="6"/>
      </c>
      <c r="C32" s="14"/>
      <c r="D32" s="14"/>
      <c r="E32" s="11"/>
      <c r="F32" s="11"/>
      <c r="G32" s="11"/>
      <c r="H32" s="1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>
        <f t="shared" si="5"/>
      </c>
      <c r="B33" s="36">
        <f t="shared" si="6"/>
      </c>
      <c r="C33" s="14"/>
      <c r="D33" s="14"/>
      <c r="E33" s="11"/>
      <c r="F33" s="11"/>
      <c r="G33" s="1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>
        <f t="shared" si="5"/>
      </c>
      <c r="B34" s="36">
        <f t="shared" si="6"/>
      </c>
      <c r="C34" s="8"/>
      <c r="D34" s="8"/>
      <c r="E34" s="8"/>
      <c r="F34" s="8"/>
      <c r="G34" s="8"/>
      <c r="H34" s="1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>
        <f t="shared" si="5"/>
      </c>
      <c r="B35" s="36">
        <f t="shared" si="6"/>
      </c>
      <c r="C35" s="1" t="s">
        <v>30</v>
      </c>
      <c r="D35" s="1"/>
      <c r="E35" s="1"/>
      <c r="F35" s="1"/>
      <c r="G35" s="1"/>
      <c r="H35" s="1"/>
      <c r="I35" s="4">
        <f aca="true" t="shared" si="7" ref="I35:I46">IF(ISNUMBER($C35),H35+G35,"")</f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>
        <f aca="true" t="shared" si="8" ref="A36:A43">IF(ISNUMBER($C36),A35+1,"")</f>
      </c>
      <c r="B36" s="36">
        <f aca="true" t="shared" si="9" ref="B36:B43">IF(ISNUMBER($C36),B35,"")</f>
      </c>
      <c r="C36" s="1" t="s">
        <v>30</v>
      </c>
      <c r="D36" s="1"/>
      <c r="E36" s="1"/>
      <c r="F36" s="1"/>
      <c r="G36" s="1"/>
      <c r="H36" s="1"/>
      <c r="I36" s="4">
        <f t="shared" si="7"/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>
        <f t="shared" si="8"/>
      </c>
      <c r="B37" s="36">
        <f t="shared" si="9"/>
      </c>
      <c r="C37" s="1" t="s">
        <v>30</v>
      </c>
      <c r="D37" s="1"/>
      <c r="E37" s="1"/>
      <c r="F37" s="1"/>
      <c r="G37" s="1"/>
      <c r="H37" s="1"/>
      <c r="I37" s="4">
        <f t="shared" si="7"/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>
        <f t="shared" si="8"/>
      </c>
      <c r="B38" s="36">
        <f t="shared" si="9"/>
      </c>
      <c r="C38" s="1" t="s">
        <v>30</v>
      </c>
      <c r="D38" s="1"/>
      <c r="E38" s="1"/>
      <c r="F38" s="1"/>
      <c r="G38" s="1"/>
      <c r="H38" s="1"/>
      <c r="I38" s="4">
        <f t="shared" si="7"/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>
        <f t="shared" si="8"/>
      </c>
      <c r="B39" s="36">
        <f t="shared" si="9"/>
      </c>
      <c r="C39" s="1" t="s">
        <v>30</v>
      </c>
      <c r="D39" s="1"/>
      <c r="E39" s="1"/>
      <c r="F39" s="1"/>
      <c r="G39" s="1"/>
      <c r="H39" s="1"/>
      <c r="I39" s="4">
        <f t="shared" si="7"/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>
        <f t="shared" si="8"/>
      </c>
      <c r="B40" s="36">
        <f t="shared" si="9"/>
      </c>
      <c r="C40" s="1" t="s">
        <v>30</v>
      </c>
      <c r="D40" s="1"/>
      <c r="E40" s="1"/>
      <c r="F40" s="1"/>
      <c r="G40" s="1"/>
      <c r="H40" s="1"/>
      <c r="I40" s="4">
        <f t="shared" si="7"/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>
        <f t="shared" si="8"/>
      </c>
      <c r="B41" s="36">
        <f t="shared" si="9"/>
      </c>
      <c r="C41" s="1" t="s">
        <v>30</v>
      </c>
      <c r="D41" s="1"/>
      <c r="E41" s="1"/>
      <c r="F41" s="1"/>
      <c r="G41" s="1"/>
      <c r="H41" s="1"/>
      <c r="I41" s="4">
        <f t="shared" si="7"/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>
        <f t="shared" si="8"/>
      </c>
      <c r="B42" s="36">
        <f t="shared" si="9"/>
      </c>
      <c r="C42" s="1" t="s">
        <v>30</v>
      </c>
      <c r="D42" s="1"/>
      <c r="E42" s="1"/>
      <c r="F42" s="1"/>
      <c r="G42" s="1"/>
      <c r="H42" s="1"/>
      <c r="I42" s="4">
        <f t="shared" si="7"/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>
        <f t="shared" si="8"/>
      </c>
      <c r="B43" s="36">
        <f t="shared" si="9"/>
      </c>
      <c r="C43" s="1" t="s">
        <v>30</v>
      </c>
      <c r="D43" s="1"/>
      <c r="E43" s="1"/>
      <c r="F43" s="1"/>
      <c r="G43" s="1"/>
      <c r="H43" s="1"/>
      <c r="I43" s="4">
        <f t="shared" si="7"/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36"/>
      <c r="C44" s="1"/>
      <c r="D44" s="1"/>
      <c r="E44" s="1"/>
      <c r="F44" s="1"/>
      <c r="G44" s="1"/>
      <c r="H44" s="1"/>
      <c r="I44" s="4">
        <f t="shared" si="7"/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36"/>
      <c r="C45" s="1"/>
      <c r="D45" s="1"/>
      <c r="E45" s="1"/>
      <c r="F45" s="1"/>
      <c r="G45" s="1"/>
      <c r="H45" s="1"/>
      <c r="I45" s="4">
        <f t="shared" si="7"/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36"/>
      <c r="C46" s="1"/>
      <c r="D46" s="1"/>
      <c r="E46" s="1"/>
      <c r="F46" s="1"/>
      <c r="G46" s="1"/>
      <c r="H46" s="1"/>
      <c r="I46" s="4">
        <f t="shared" si="7"/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3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3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3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3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3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3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3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3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3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3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3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3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3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3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3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3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3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3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3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3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3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3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3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3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3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3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3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3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3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3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3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3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3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3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3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3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3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3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3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3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3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3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3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3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3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3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3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3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3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3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3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3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3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3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3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3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3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3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3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3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3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3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3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3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3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3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3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3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3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3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3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3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3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3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3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3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3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3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3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3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3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3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3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3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3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3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3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3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3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3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3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3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3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3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3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3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3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3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3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3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3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3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3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3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3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3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3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3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3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3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3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3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3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3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3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3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3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3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3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3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3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3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3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3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3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3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3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3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3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3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3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3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3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3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3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3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3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3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3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3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3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3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3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3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3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3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3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3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3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3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3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3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3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3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3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3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3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3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3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3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3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3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3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3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3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3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3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3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3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3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3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3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3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3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3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3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3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3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3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3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3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3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3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3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3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3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3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3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3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3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3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3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3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3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3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3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3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3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3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3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3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3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3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3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</sheetData>
  <printOptions gridLines="1"/>
  <pageMargins left="0.75" right="0.62" top="1" bottom="0.51" header="0.5" footer="0.5"/>
  <pageSetup cellComments="asDisplayed" horizontalDpi="180" verticalDpi="180" orientation="portrait" scale="80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1:F32"/>
  <sheetViews>
    <sheetView workbookViewId="0" topLeftCell="A24">
      <selection activeCell="E33" sqref="E33"/>
    </sheetView>
  </sheetViews>
  <sheetFormatPr defaultColWidth="9.140625" defaultRowHeight="12.75"/>
  <sheetData>
    <row r="21" ht="12.75">
      <c r="C21">
        <f>A1*B1</f>
        <v>0</v>
      </c>
    </row>
    <row r="22" ht="12.75">
      <c r="C22">
        <v>1</v>
      </c>
    </row>
    <row r="23" ht="12.75">
      <c r="C23">
        <v>2</v>
      </c>
    </row>
    <row r="24" ht="12.75">
      <c r="C24">
        <v>3</v>
      </c>
    </row>
    <row r="25" ht="12.75">
      <c r="C25">
        <v>4</v>
      </c>
    </row>
    <row r="26" spans="3:6" ht="12.75">
      <c r="C26">
        <v>5</v>
      </c>
      <c r="D26">
        <v>5</v>
      </c>
      <c r="E26">
        <v>5</v>
      </c>
      <c r="F26">
        <v>5</v>
      </c>
    </row>
    <row r="27" spans="3:6" ht="12.75">
      <c r="C27">
        <v>6</v>
      </c>
      <c r="D27">
        <v>6</v>
      </c>
      <c r="E27">
        <v>6</v>
      </c>
      <c r="F27">
        <v>6</v>
      </c>
    </row>
    <row r="28" spans="3:4" ht="12.75">
      <c r="C28">
        <v>7</v>
      </c>
      <c r="D28">
        <v>7</v>
      </c>
    </row>
    <row r="29" spans="3:4" ht="12.75">
      <c r="C29">
        <v>8</v>
      </c>
      <c r="D29">
        <v>8</v>
      </c>
    </row>
    <row r="30" spans="3:4" ht="12.75">
      <c r="C30">
        <v>9</v>
      </c>
      <c r="D30">
        <v>9</v>
      </c>
    </row>
    <row r="31" spans="3:4" ht="12.75">
      <c r="C31">
        <v>10</v>
      </c>
      <c r="D31">
        <v>10</v>
      </c>
    </row>
    <row r="32" ht="12.75">
      <c r="D32">
        <v>11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Shop </dc:title>
  <dc:subject/>
  <dc:creator>Bogi</dc:creator>
  <cp:keywords/>
  <dc:description/>
  <cp:lastModifiedBy>Bogdan Shishedjiev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